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1.praktijkzaken\cns\"/>
    </mc:Choice>
  </mc:AlternateContent>
  <xr:revisionPtr revIDLastSave="0" documentId="13_ncr:1_{07271927-A344-46D8-A830-DB44F683EE5A}" xr6:coauthVersionLast="47" xr6:coauthVersionMax="47" xr10:uidLastSave="{00000000-0000-0000-0000-000000000000}"/>
  <bookViews>
    <workbookView xWindow="-120" yWindow="-120" windowWidth="24240" windowHeight="13140" xr2:uid="{D116D9CF-AD8A-4DF0-8B23-696A97739122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I9" i="1"/>
  <c r="I10" i="1"/>
  <c r="I13" i="1"/>
  <c r="C24" i="1"/>
  <c r="F23" i="1"/>
  <c r="B23" i="1" s="1"/>
  <c r="B16" i="1"/>
  <c r="B17" i="1" s="1"/>
  <c r="B21" i="1" s="1"/>
  <c r="B18" i="1"/>
  <c r="B19" i="1" s="1"/>
  <c r="D19" i="1" s="1"/>
  <c r="B6" i="1"/>
  <c r="B5" i="1"/>
  <c r="B20" i="1" l="1"/>
  <c r="D17" i="1"/>
  <c r="L9" i="1"/>
  <c r="C23" i="1" s="1"/>
</calcChain>
</file>

<file path=xl/sharedStrings.xml><?xml version="1.0" encoding="utf-8"?>
<sst xmlns="http://schemas.openxmlformats.org/spreadsheetml/2006/main" count="43" uniqueCount="29">
  <si>
    <t>µmol/l</t>
  </si>
  <si>
    <t>Creatinine</t>
  </si>
  <si>
    <t>Vrouw</t>
  </si>
  <si>
    <t>Man</t>
  </si>
  <si>
    <t>ml/min/1.73m2</t>
  </si>
  <si>
    <t>Leeftijd</t>
  </si>
  <si>
    <t>jaar</t>
  </si>
  <si>
    <t>eGFRcreat CKD-EPI</t>
  </si>
  <si>
    <t>vorig creatinine</t>
  </si>
  <si>
    <t>Δcreatinine</t>
  </si>
  <si>
    <t>Δ%creatinine</t>
  </si>
  <si>
    <t>ΔeGFR%</t>
  </si>
  <si>
    <t>huidig creatinine</t>
  </si>
  <si>
    <t>huidige eGFR</t>
  </si>
  <si>
    <t>vorige eGFR</t>
  </si>
  <si>
    <t>ΔeGFR</t>
  </si>
  <si>
    <t>positief getal = verbetering</t>
  </si>
  <si>
    <t>STADIUM</t>
  </si>
  <si>
    <t>eGFR 5 jr geleden</t>
  </si>
  <si>
    <t>ΔeGFR5jr</t>
  </si>
  <si>
    <t>Δstadium</t>
  </si>
  <si>
    <t>ΔeGFR%5jaar</t>
  </si>
  <si>
    <t>&gt;25%+stadium</t>
  </si>
  <si>
    <t>creatinine 1jr no3</t>
  </si>
  <si>
    <t>creatinine 5 jr</t>
  </si>
  <si>
    <t>eGFR 1jr no2</t>
  </si>
  <si>
    <t>huidig-vorig</t>
  </si>
  <si>
    <t>&gt;5 ml/min in 1 jr 3 metingen</t>
  </si>
  <si>
    <t>ΔeGFR 1jaar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</si>
</sst>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Protection="1"/>
    <xf numFmtId="0" fontId="1" fillId="2" borderId="0" xfId="0" applyFont="1" applyFill="1" applyProtection="1"/>
    <xf numFmtId="0" fontId="0" fillId="0" borderId="0" xfId="0" applyProtection="1"/>
    <xf numFmtId="1" fontId="0" fillId="2" borderId="0" xfId="0" applyNumberFormat="1" applyFill="1" applyProtection="1"/>
    <xf numFmtId="0" fontId="0" fillId="4" borderId="0" xfId="0" applyFill="1" applyProtection="1"/>
    <xf numFmtId="0" fontId="0" fillId="3" borderId="0" xfId="0" applyFill="1" applyProtection="1"/>
    <xf numFmtId="0" fontId="1" fillId="3" borderId="0" xfId="0" applyFont="1" applyFill="1" applyProtection="1"/>
    <xf numFmtId="9" fontId="0" fillId="0" borderId="0" xfId="0" applyNumberFormat="1" applyProtection="1"/>
    <xf numFmtId="0" fontId="0" fillId="6" borderId="0" xfId="0" applyFill="1" applyProtection="1"/>
    <xf numFmtId="0" fontId="0" fillId="5" borderId="0" xfId="0" applyFill="1" applyProtection="1"/>
    <xf numFmtId="0" fontId="1" fillId="5" borderId="0" xfId="0" applyFont="1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7" borderId="0" xfId="0" applyFill="1" applyProtection="1"/>
    <xf numFmtId="0" fontId="1" fillId="7" borderId="0" xfId="0" applyFont="1" applyFill="1" applyProtection="1"/>
    <xf numFmtId="9" fontId="0" fillId="7" borderId="0" xfId="0" applyNumberFormat="1" applyFill="1" applyProtection="1"/>
    <xf numFmtId="0" fontId="2" fillId="7" borderId="0" xfId="0" applyFont="1" applyFill="1" applyProtection="1"/>
    <xf numFmtId="0" fontId="0" fillId="8" borderId="0" xfId="0" applyFill="1" applyProtection="1"/>
    <xf numFmtId="9" fontId="0" fillId="8" borderId="0" xfId="0" applyNumberFormat="1" applyFill="1" applyProtection="1"/>
    <xf numFmtId="0" fontId="1" fillId="0" borderId="0" xfId="0" applyFont="1" applyProtection="1"/>
    <xf numFmtId="0" fontId="1" fillId="8" borderId="0" xfId="0" applyFont="1" applyFill="1" applyProtection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5" borderId="0" xfId="0" applyFill="1" applyProtection="1">
      <protection locked="0"/>
    </xf>
  </cellXfs>
  <cellStyles count="1">
    <cellStyle name="Standa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6E6"/>
      <color rgb="FF99CCFF"/>
      <color rgb="FFACD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318-B57C-4318-A2C9-FD6A056DD7B3}">
  <dimension ref="A1:M24"/>
  <sheetViews>
    <sheetView tabSelected="1" workbookViewId="0">
      <selection activeCell="E11" sqref="E11"/>
    </sheetView>
  </sheetViews>
  <sheetFormatPr defaultRowHeight="15" x14ac:dyDescent="0.25"/>
  <cols>
    <col min="1" max="1" width="16.140625" style="3" customWidth="1"/>
    <col min="2" max="2" width="18" style="3" customWidth="1"/>
    <col min="3" max="3" width="20.140625" style="3" customWidth="1"/>
    <col min="4" max="4" width="13.28515625" style="3" customWidth="1"/>
    <col min="5" max="11" width="9.140625" style="3"/>
    <col min="12" max="12" width="9.42578125" style="3" bestFit="1" customWidth="1"/>
    <col min="13" max="16384" width="9.140625" style="3"/>
  </cols>
  <sheetData>
    <row r="1" spans="1:13" x14ac:dyDescent="0.25">
      <c r="A1" s="1" t="s">
        <v>1</v>
      </c>
      <c r="B1" s="22"/>
      <c r="C1" s="2" t="s">
        <v>0</v>
      </c>
      <c r="D1" s="1"/>
    </row>
    <row r="2" spans="1:13" x14ac:dyDescent="0.25">
      <c r="A2" s="1" t="s">
        <v>5</v>
      </c>
      <c r="B2" s="22"/>
      <c r="C2" s="1" t="s">
        <v>6</v>
      </c>
      <c r="D2" s="1"/>
    </row>
    <row r="3" spans="1:13" x14ac:dyDescent="0.25">
      <c r="A3" s="1"/>
      <c r="B3" s="1"/>
      <c r="C3" s="1"/>
      <c r="D3" s="1"/>
    </row>
    <row r="4" spans="1:13" x14ac:dyDescent="0.25">
      <c r="A4" s="1"/>
      <c r="B4" s="1" t="s">
        <v>7</v>
      </c>
      <c r="C4" s="1"/>
      <c r="D4" s="1"/>
    </row>
    <row r="5" spans="1:13" x14ac:dyDescent="0.25">
      <c r="A5" s="1" t="s">
        <v>2</v>
      </c>
      <c r="B5" s="4" t="e">
        <f>IF(B1&lt;=61.9,144*((B1/61.9)^-0.329)*(0.993^B2),144*((B1/61.9)^-1.209)*(0.993^B2))</f>
        <v>#DIV/0!</v>
      </c>
      <c r="C5" s="1" t="s">
        <v>4</v>
      </c>
      <c r="D5" s="1"/>
    </row>
    <row r="6" spans="1:13" x14ac:dyDescent="0.25">
      <c r="A6" s="1" t="s">
        <v>3</v>
      </c>
      <c r="B6" s="4" t="e">
        <f>IF(B1&lt;=79.6,141*((B1/79.6)^-0.411)*(0.993^B2),141*((B1/79.6)^-1.209)*(0.993^B2))</f>
        <v>#DIV/0!</v>
      </c>
      <c r="C6" s="1" t="s">
        <v>4</v>
      </c>
      <c r="D6" s="1"/>
    </row>
    <row r="8" spans="1:13" x14ac:dyDescent="0.25">
      <c r="I8" s="5" t="s">
        <v>17</v>
      </c>
      <c r="L8" s="3" t="s">
        <v>20</v>
      </c>
    </row>
    <row r="9" spans="1:13" x14ac:dyDescent="0.25">
      <c r="A9" s="6" t="s">
        <v>12</v>
      </c>
      <c r="B9" s="23"/>
      <c r="C9" s="7" t="s">
        <v>0</v>
      </c>
      <c r="D9" s="6" t="s">
        <v>13</v>
      </c>
      <c r="E9" s="23"/>
      <c r="F9" s="6" t="s">
        <v>4</v>
      </c>
      <c r="G9" s="6"/>
      <c r="I9" s="5" t="str">
        <f>IF(E9&gt;90,"G1",IF(E9&gt;60,"G2",IF(E9&gt;45,"G3a",IF(E9&gt;30,"G3b",IF(E9&gt;15,"G4",IF(E13&gt;1,"G5","-"))))))</f>
        <v>-</v>
      </c>
      <c r="L9" s="3" t="b">
        <f>EXACT(I9,I13)</f>
        <v>1</v>
      </c>
    </row>
    <row r="10" spans="1:13" x14ac:dyDescent="0.25">
      <c r="A10" s="6" t="s">
        <v>8</v>
      </c>
      <c r="B10" s="23"/>
      <c r="C10" s="7" t="s">
        <v>0</v>
      </c>
      <c r="D10" s="6" t="s">
        <v>14</v>
      </c>
      <c r="E10" s="23"/>
      <c r="F10" s="6" t="s">
        <v>4</v>
      </c>
      <c r="G10" s="6"/>
      <c r="I10" s="5" t="str">
        <f>IF(E10&gt;90,"G1",IF(E10&gt;60,"G2",IF(E10&gt;45,"G3a",IF(E10&gt;30,"G3b",IF(E10&gt;15,"G4",IF(E13&gt;1,"G5","-"))))))</f>
        <v>-</v>
      </c>
      <c r="M10" s="8"/>
    </row>
    <row r="11" spans="1:13" x14ac:dyDescent="0.25">
      <c r="A11" s="9" t="s">
        <v>23</v>
      </c>
      <c r="B11" s="24"/>
      <c r="C11" s="11" t="s">
        <v>0</v>
      </c>
      <c r="D11" s="10" t="s">
        <v>25</v>
      </c>
      <c r="E11" s="24"/>
      <c r="F11" s="10" t="s">
        <v>4</v>
      </c>
      <c r="G11" s="10"/>
    </row>
    <row r="12" spans="1:13" x14ac:dyDescent="0.25">
      <c r="B12" s="12"/>
      <c r="C12" s="13"/>
      <c r="D12" s="12"/>
      <c r="E12" s="12"/>
      <c r="F12" s="12"/>
      <c r="G12" s="12"/>
    </row>
    <row r="13" spans="1:13" x14ac:dyDescent="0.25">
      <c r="A13" s="6" t="s">
        <v>24</v>
      </c>
      <c r="B13" s="23"/>
      <c r="C13" s="7" t="s">
        <v>0</v>
      </c>
      <c r="D13" s="6" t="s">
        <v>18</v>
      </c>
      <c r="E13" s="23"/>
      <c r="F13" s="6" t="s">
        <v>4</v>
      </c>
      <c r="G13" s="6"/>
      <c r="I13" s="5" t="str">
        <f>IF(E13&gt;90,"G1",IF(E13&gt;60,"G2",IF(E13&gt;45,"G3a",IF(E13&gt;30,"G3b",IF(E13&gt;15,"G4",IF(E13&gt;1,"G5","-"))))))</f>
        <v>-</v>
      </c>
    </row>
    <row r="15" spans="1:13" x14ac:dyDescent="0.25">
      <c r="A15" s="14" t="s">
        <v>26</v>
      </c>
      <c r="B15" s="14"/>
      <c r="C15" s="14"/>
      <c r="D15" s="14"/>
      <c r="E15" s="14"/>
      <c r="F15" s="14"/>
      <c r="G15" s="14"/>
      <c r="H15" s="14"/>
      <c r="I15" s="14"/>
    </row>
    <row r="16" spans="1:13" x14ac:dyDescent="0.25">
      <c r="A16" s="15" t="s">
        <v>9</v>
      </c>
      <c r="B16" s="14">
        <f>B9-B10</f>
        <v>0</v>
      </c>
      <c r="C16" s="15" t="s">
        <v>0</v>
      </c>
      <c r="D16" s="14"/>
      <c r="E16" s="14"/>
      <c r="F16" s="14"/>
      <c r="G16" s="14"/>
      <c r="H16" s="14"/>
      <c r="I16" s="14"/>
    </row>
    <row r="17" spans="1:10" x14ac:dyDescent="0.25">
      <c r="A17" s="15" t="s">
        <v>10</v>
      </c>
      <c r="B17" s="16" t="e">
        <f>-B16/B10</f>
        <v>#DIV/0!</v>
      </c>
      <c r="C17" s="14"/>
      <c r="D17" s="17" t="e">
        <f>IF(B17&lt;=-15%,"significante verslechtering&gt;15%","geen significantie")</f>
        <v>#DIV/0!</v>
      </c>
      <c r="E17" s="14"/>
      <c r="F17" s="14"/>
      <c r="G17" s="14" t="s">
        <v>16</v>
      </c>
      <c r="H17" s="14"/>
      <c r="I17" s="14"/>
    </row>
    <row r="18" spans="1:10" x14ac:dyDescent="0.25">
      <c r="A18" s="14" t="s">
        <v>15</v>
      </c>
      <c r="B18" s="14">
        <f>E10-E9</f>
        <v>0</v>
      </c>
      <c r="C18" s="14"/>
      <c r="D18" s="14"/>
      <c r="E18" s="14"/>
      <c r="F18" s="14"/>
      <c r="G18" s="14"/>
      <c r="H18" s="14"/>
      <c r="I18" s="14"/>
    </row>
    <row r="19" spans="1:10" x14ac:dyDescent="0.25">
      <c r="A19" s="14" t="s">
        <v>11</v>
      </c>
      <c r="B19" s="16" t="e">
        <f>-B18/E10</f>
        <v>#DIV/0!</v>
      </c>
      <c r="C19" s="14"/>
      <c r="D19" s="14" t="e">
        <f>IF(B19&lt;=-15%,"significante verslechtering&gt;15%","geen significantie")</f>
        <v>#DIV/0!</v>
      </c>
      <c r="E19" s="14"/>
      <c r="F19" s="14"/>
      <c r="G19" s="14" t="s">
        <v>16</v>
      </c>
      <c r="H19" s="14"/>
      <c r="I19" s="14"/>
    </row>
    <row r="20" spans="1:10" x14ac:dyDescent="0.25">
      <c r="A20" s="15" t="s">
        <v>9</v>
      </c>
      <c r="B20" s="14" t="str">
        <f>IF(B16&gt;=50,"Denk aan acute nierschade als creatinine &gt;50µmol/l binnen 48 uur stijgt","geen acute nierschade:creatinine &lt;50µmol/l binnen 48 uur toegenomen")</f>
        <v>geen acute nierschade:creatinine &lt;50µmol/l binnen 48 uur toegenomen</v>
      </c>
      <c r="C20" s="14"/>
      <c r="D20" s="14"/>
      <c r="E20" s="14"/>
      <c r="F20" s="14"/>
      <c r="G20" s="14"/>
      <c r="H20" s="14"/>
      <c r="I20" s="14"/>
    </row>
    <row r="21" spans="1:10" x14ac:dyDescent="0.25">
      <c r="A21" s="15" t="s">
        <v>10</v>
      </c>
      <c r="B21" s="14" t="e">
        <f>IF(B17&lt;=-50%,"Denk aan acute nierschade als creatinine binnen 1 week stijgt met 50%","geen acute nierschade: creatinine binnen 1 week &lt;50% gestegen")</f>
        <v>#DIV/0!</v>
      </c>
      <c r="C21" s="14"/>
      <c r="D21" s="14"/>
      <c r="E21" s="14"/>
      <c r="F21" s="14"/>
      <c r="G21" s="14"/>
      <c r="H21" s="14"/>
      <c r="I21" s="14"/>
    </row>
    <row r="23" spans="1:10" x14ac:dyDescent="0.25">
      <c r="A23" s="18" t="s">
        <v>21</v>
      </c>
      <c r="B23" s="19" t="e">
        <f>-F23/E13</f>
        <v>#DIV/0!</v>
      </c>
      <c r="C23" s="18" t="e">
        <f>IF(AND(L9=FALSE,B23&lt;-25%),"progressie CNS","geen progressie CNS")</f>
        <v>#DIV/0!</v>
      </c>
      <c r="D23" s="18" t="s">
        <v>22</v>
      </c>
      <c r="E23" s="18" t="s">
        <v>19</v>
      </c>
      <c r="F23" s="18">
        <f>E13-E9</f>
        <v>0</v>
      </c>
      <c r="G23" s="18" t="s">
        <v>4</v>
      </c>
      <c r="H23" s="18"/>
      <c r="I23" s="18"/>
      <c r="J23" s="20"/>
    </row>
    <row r="24" spans="1:10" x14ac:dyDescent="0.25">
      <c r="A24" s="18" t="s">
        <v>28</v>
      </c>
      <c r="B24" s="18">
        <f>IF((E11-E9)&gt;(E10-E9),E11-E9,E10-E9)</f>
        <v>0</v>
      </c>
      <c r="C24" s="18" t="str">
        <f>IF(AND(E9&lt;60,(E11-E9)&gt;5,(E10-E9)&gt;5),"progressie CNS","geen progressie CNS")</f>
        <v>geen progressie CNS</v>
      </c>
      <c r="D24" s="18" t="s">
        <v>27</v>
      </c>
      <c r="E24" s="18"/>
      <c r="F24" s="21"/>
      <c r="G24" s="18"/>
      <c r="H24" s="18"/>
      <c r="I24" s="18"/>
    </row>
  </sheetData>
  <sheetProtection sheet="1" objects="1" scenarios="1" selectLockedCells="1"/>
  <conditionalFormatting sqref="B17">
    <cfRule type="cellIs" dxfId="7" priority="10" operator="lessThan">
      <formula>-0.15</formula>
    </cfRule>
  </conditionalFormatting>
  <conditionalFormatting sqref="B19">
    <cfRule type="cellIs" dxfId="6" priority="9" operator="lessThan">
      <formula>-0.15</formula>
    </cfRule>
  </conditionalFormatting>
  <conditionalFormatting sqref="D17">
    <cfRule type="containsText" dxfId="5" priority="7" operator="containsText" text="significante verslechtering">
      <formula>NOT(ISERROR(SEARCH("significante verslechtering",D17)))</formula>
    </cfRule>
  </conditionalFormatting>
  <conditionalFormatting sqref="D19">
    <cfRule type="containsText" dxfId="4" priority="6" operator="containsText" text="significante verslechtering">
      <formula>NOT(ISERROR(SEARCH("significante verslechtering",D19)))</formula>
    </cfRule>
  </conditionalFormatting>
  <conditionalFormatting sqref="B20:B21">
    <cfRule type="containsText" dxfId="3" priority="4" operator="containsText" text="Denk aan acute nierschade als creatinine &gt;50µmol/l binnen 48 uur stijgt">
      <formula>NOT(ISERROR(SEARCH("Denk aan acute nierschade als creatinine &gt;50µmol/l binnen 48 uur stijgt",B20)))</formula>
    </cfRule>
  </conditionalFormatting>
  <conditionalFormatting sqref="B21">
    <cfRule type="containsText" dxfId="2" priority="3" operator="containsText" text="Denk aan acute nierschade als creatinine binnen 1 week stijgt met 50%">
      <formula>NOT(ISERROR(SEARCH("Denk aan acute nierschade als creatinine binnen 1 week stijgt met 50%",B21)))</formula>
    </cfRule>
  </conditionalFormatting>
  <conditionalFormatting sqref="C23">
    <cfRule type="cellIs" dxfId="1" priority="2" operator="equal">
      <formula>"progressie CNS"</formula>
    </cfRule>
  </conditionalFormatting>
  <conditionalFormatting sqref="C24">
    <cfRule type="cellIs" dxfId="0" priority="1" operator="equal">
      <formula>"progressie CNS"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 Waard</dc:creator>
  <cp:lastModifiedBy>Jan de Waard</cp:lastModifiedBy>
  <dcterms:created xsi:type="dcterms:W3CDTF">2022-04-03T11:33:00Z</dcterms:created>
  <dcterms:modified xsi:type="dcterms:W3CDTF">2022-04-03T19:26:42Z</dcterms:modified>
</cp:coreProperties>
</file>